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<sst xmlns="http://schemas.openxmlformats.org/spreadsheetml/2006/main" count="65" uniqueCount="65">
  <si>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序号</t>
  </si>
  <si>
    <t>位置</t>
  </si>
  <si>
    <t>建筑面积（㎡）</t>
  </si>
  <si>
    <t>月租金（元）</t>
  </si>
  <si>
    <t>年租金（元）</t>
  </si>
  <si>
    <t>温州陶瓷品市场一号馆B008</t>
  </si>
  <si>
    <t>温州陶瓷品市场一号馆B015-B</t>
  </si>
  <si>
    <t>温州陶瓷品市场一号馆B016</t>
  </si>
  <si>
    <t>温州陶瓷品市场一号馆B101</t>
  </si>
  <si>
    <t>温州陶瓷品市场一号馆B102</t>
  </si>
  <si>
    <t>温州陶瓷品市场一号馆B103</t>
  </si>
  <si>
    <t>温州陶瓷品市场一号馆B120</t>
  </si>
  <si>
    <t>温州陶瓷品市场一号馆B121</t>
  </si>
  <si>
    <t>温州陶瓷品市场一号馆B122</t>
  </si>
  <si>
    <t>温州陶瓷品市场一号馆B123</t>
  </si>
  <si>
    <t>温州陶瓷品市场一号馆1014</t>
  </si>
  <si>
    <t>温州陶瓷品市场一号馆1015</t>
  </si>
  <si>
    <t>温州陶瓷品市场一号馆2005</t>
  </si>
  <si>
    <t>温州陶瓷品市场一号馆2006</t>
  </si>
  <si>
    <t>温州陶瓷品市场一号馆2008</t>
  </si>
  <si>
    <t>温州陶瓷品市场一号馆2009</t>
  </si>
  <si>
    <t>温州陶瓷品市场一号馆2012</t>
  </si>
  <si>
    <t>温州陶瓷品市场一号馆2014</t>
  </si>
  <si>
    <t>温州陶瓷品市场一号馆2015</t>
  </si>
  <si>
    <t>温州陶瓷品市场一号馆2021</t>
  </si>
  <si>
    <t>温州陶瓷品市场一号馆2026</t>
  </si>
  <si>
    <t>温州陶瓷品市场一号馆3001</t>
  </si>
  <si>
    <t>温州陶瓷品市场一号馆3002</t>
  </si>
  <si>
    <t>温州陶瓷品市场一号馆3003</t>
  </si>
  <si>
    <t>温州陶瓷品市场一号馆3004</t>
  </si>
  <si>
    <t>温州陶瓷品市场一号馆3005</t>
  </si>
  <si>
    <t>温州陶瓷品市场一号馆3006</t>
  </si>
  <si>
    <t>温州陶瓷品市场一号馆3007</t>
  </si>
  <si>
    <t>温州陶瓷品市场一号馆3008</t>
  </si>
  <si>
    <t>温州陶瓷品市场一号馆3009</t>
  </si>
  <si>
    <t>温州陶瓷品市场一号馆3010</t>
  </si>
  <si>
    <t>温州陶瓷品市场一号馆3011-3012</t>
  </si>
  <si>
    <t>温州陶瓷品市场一号馆3013</t>
  </si>
  <si>
    <t>温州陶瓷品市场一号馆3014</t>
  </si>
  <si>
    <t>温州陶瓷品市场一号馆3015</t>
  </si>
  <si>
    <t>温州陶瓷品市场一号馆3016</t>
  </si>
  <si>
    <t>温州陶瓷品市场一号馆3017</t>
  </si>
  <si>
    <t>温州陶瓷品市场一号馆3018</t>
  </si>
  <si>
    <t>温州陶瓷品市场一号馆3019</t>
  </si>
  <si>
    <t>温州陶瓷品市场一号馆3020</t>
  </si>
  <si>
    <t>温州陶瓷品市场一号馆3021</t>
  </si>
  <si>
    <t>温州陶瓷品市场一号馆3025</t>
  </si>
  <si>
    <t>温州陶瓷品市场一号馆3026</t>
  </si>
  <si>
    <t>温州陶瓷品市场一号馆3027</t>
  </si>
  <si>
    <t>温州陶瓷品市场二号馆2-102A1</t>
  </si>
  <si>
    <t>温州陶瓷品市场二号馆2-102B</t>
  </si>
  <si>
    <t>温州陶瓷品市场二号馆2-201</t>
  </si>
  <si>
    <t>温州陶瓷品市场二号馆2-202</t>
  </si>
  <si>
    <t>温州陶瓷品市场二号馆2-203A</t>
  </si>
  <si>
    <t>温州陶瓷品市场二号馆2-203B</t>
  </si>
  <si>
    <t>温州陶瓷品市场二号馆2-204</t>
  </si>
  <si>
    <t>温州陶瓷品市场二号馆2-207</t>
  </si>
  <si>
    <t>温州陶瓷品市场四号馆4-101</t>
  </si>
  <si>
    <t>温州陶瓷品市场四号馆4-108</t>
  </si>
  <si>
    <t>温州陶瓷品市场四号馆4-112</t>
  </si>
  <si>
    <t>温州陶瓷品市场四号馆4-113</t>
  </si>
  <si>
    <t>温州陶瓷品市场五号馆特陶二楼A区</t>
  </si>
  <si>
    <t>温州陶瓷品市场五号馆特陶二楼D区</t>
  </si>
  <si>
    <t>金山组团5-10幢一层侧前商铺1区2、3、3A号</t>
  </si>
  <si>
    <t>金山组团5-10幢一层侧中商铺1区5号（仓库）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</si>
</sst>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B10" sqref="B10"/>
    </sheetView>
  </sheetViews>
  <sheetFormatPr defaultColWidth="9" defaultRowHeight="13.5" outlineLevelCol="4"/>
  <cols>
    <col min="1" max="1" width="9" style="1"/>
    <col min="2" max="2" width="42.5" style="1" customWidth="1"/>
    <col min="3" max="3" width="15" style="1" customWidth="1"/>
    <col min="4" max="4" width="12.875" style="2" customWidth="1"/>
    <col min="5" max="5" width="12.875" style="1" customWidth="1"/>
    <col min="6" max="16384" width="9" style="1"/>
  </cols>
  <sheetData>
    <row r="1" spans="1: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spans="1:5">
      <c r="A2" s="3">
        <v>1</v>
      </c>
      <c r="B2" s="3" t="s">
        <v>5</v>
      </c>
      <c r="C2" s="3">
        <v>319.21</v>
      </c>
      <c r="D2" s="4">
        <f>37*C2</f>
        <v>11810.77</v>
      </c>
      <c r="E2" s="3">
        <f t="shared" ref="E2:E23" si="0">SUMPRODUCT(ROUND(D2,0))*12</f>
        <v>141732</v>
      </c>
    </row>
    <row r="3" spans="1:5">
      <c r="A3" s="3">
        <v>2</v>
      </c>
      <c r="B3" s="3" t="s">
        <v>6</v>
      </c>
      <c r="C3" s="3">
        <v>74.88</v>
      </c>
      <c r="D3" s="4">
        <f>26*C3</f>
        <v>1946.88</v>
      </c>
      <c r="E3" s="3">
        <f t="shared" si="0"/>
        <v>23364</v>
      </c>
    </row>
    <row r="4" spans="1:5">
      <c r="A4" s="3">
        <v>3</v>
      </c>
      <c r="B4" s="3" t="s">
        <v>7</v>
      </c>
      <c r="C4" s="3">
        <v>38.38</v>
      </c>
      <c r="D4" s="4">
        <f>26*C4</f>
        <v>997.88</v>
      </c>
      <c r="E4" s="3">
        <f t="shared" si="0"/>
        <v>11976</v>
      </c>
    </row>
    <row r="5" spans="1:5">
      <c r="A5" s="3">
        <v>4</v>
      </c>
      <c r="B5" s="3" t="s">
        <v>8</v>
      </c>
      <c r="C5" s="3">
        <v>116.78</v>
      </c>
      <c r="D5" s="4">
        <f>28*C5</f>
        <v>3269.84</v>
      </c>
      <c r="E5" s="3">
        <f t="shared" si="0"/>
        <v>39240</v>
      </c>
    </row>
    <row r="6" spans="1:5">
      <c r="A6" s="3">
        <v>5</v>
      </c>
      <c r="B6" s="3" t="s">
        <v>9</v>
      </c>
      <c r="C6" s="3">
        <v>251.78</v>
      </c>
      <c r="D6" s="4">
        <f>28*C6</f>
        <v>7049.84</v>
      </c>
      <c r="E6" s="3">
        <f t="shared" si="0"/>
        <v>84600</v>
      </c>
    </row>
    <row r="7" spans="1:5">
      <c r="A7" s="3">
        <v>6</v>
      </c>
      <c r="B7" s="3" t="s">
        <v>10</v>
      </c>
      <c r="C7" s="3">
        <v>124.27</v>
      </c>
      <c r="D7" s="4">
        <f>28*C7</f>
        <v>3479.56</v>
      </c>
      <c r="E7" s="3">
        <f t="shared" si="0"/>
        <v>41760</v>
      </c>
    </row>
    <row r="8" spans="1:5">
      <c r="A8" s="3">
        <v>7</v>
      </c>
      <c r="B8" s="3" t="s">
        <v>11</v>
      </c>
      <c r="C8" s="3">
        <v>135.88</v>
      </c>
      <c r="D8" s="4">
        <f>26*C8</f>
        <v>3532.88</v>
      </c>
      <c r="E8" s="3">
        <f t="shared" si="0"/>
        <v>42396</v>
      </c>
    </row>
    <row r="9" spans="1:5">
      <c r="A9" s="3">
        <v>8</v>
      </c>
      <c r="B9" s="3" t="s">
        <v>12</v>
      </c>
      <c r="C9" s="3">
        <v>113.04</v>
      </c>
      <c r="D9" s="4">
        <f>26*C9</f>
        <v>2939.04</v>
      </c>
      <c r="E9" s="3">
        <f t="shared" si="0"/>
        <v>35268</v>
      </c>
    </row>
    <row r="10" spans="1:5">
      <c r="A10" s="3">
        <v>9</v>
      </c>
      <c r="B10" s="3" t="s">
        <v>13</v>
      </c>
      <c r="C10" s="3">
        <v>55.94</v>
      </c>
      <c r="D10" s="4">
        <f>26*C10</f>
        <v>1454.44</v>
      </c>
      <c r="E10" s="3">
        <f t="shared" si="0"/>
        <v>17448</v>
      </c>
    </row>
    <row r="11" spans="1:5">
      <c r="A11" s="3">
        <v>10</v>
      </c>
      <c r="B11" s="3" t="s">
        <v>14</v>
      </c>
      <c r="C11" s="3">
        <v>20.72</v>
      </c>
      <c r="D11" s="4">
        <f>26*C11</f>
        <v>538.72</v>
      </c>
      <c r="E11" s="3">
        <f t="shared" si="0"/>
        <v>6468</v>
      </c>
    </row>
    <row r="12" spans="1:5">
      <c r="A12" s="3">
        <v>11</v>
      </c>
      <c r="B12" s="3" t="s">
        <v>15</v>
      </c>
      <c r="C12" s="3">
        <v>123.5</v>
      </c>
      <c r="D12" s="4">
        <f>C12*43</f>
        <v>5310.5</v>
      </c>
      <c r="E12" s="3">
        <f t="shared" si="0"/>
        <v>63732</v>
      </c>
    </row>
    <row r="13" spans="1:5">
      <c r="A13" s="3">
        <v>12</v>
      </c>
      <c r="B13" s="3" t="s">
        <v>16</v>
      </c>
      <c r="C13" s="3">
        <v>178.99</v>
      </c>
      <c r="D13" s="4">
        <f>C13*43</f>
        <v>7696.57</v>
      </c>
      <c r="E13" s="3">
        <f t="shared" si="0"/>
        <v>92364</v>
      </c>
    </row>
    <row r="14" spans="1:5">
      <c r="A14" s="3">
        <v>13</v>
      </c>
      <c r="B14" s="3" t="s">
        <v>17</v>
      </c>
      <c r="C14" s="3">
        <v>118.8</v>
      </c>
      <c r="D14" s="4">
        <f>37*C14</f>
        <v>4395.6</v>
      </c>
      <c r="E14" s="3">
        <f t="shared" si="0"/>
        <v>52752</v>
      </c>
    </row>
    <row r="15" spans="1:5">
      <c r="A15" s="3">
        <v>14</v>
      </c>
      <c r="B15" s="3" t="s">
        <v>18</v>
      </c>
      <c r="C15" s="3">
        <v>158.62</v>
      </c>
      <c r="D15" s="4">
        <f>43*C15</f>
        <v>6820.66</v>
      </c>
      <c r="E15" s="3">
        <f t="shared" si="0"/>
        <v>81852</v>
      </c>
    </row>
    <row r="16" spans="1:5">
      <c r="A16" s="3">
        <v>15</v>
      </c>
      <c r="B16" s="3" t="s">
        <v>19</v>
      </c>
      <c r="C16" s="3">
        <v>251.5</v>
      </c>
      <c r="D16" s="4">
        <f>43*C16</f>
        <v>10814.5</v>
      </c>
      <c r="E16" s="3">
        <f t="shared" si="0"/>
        <v>129780</v>
      </c>
    </row>
    <row r="17" spans="1:5">
      <c r="A17" s="3">
        <v>16</v>
      </c>
      <c r="B17" s="3" t="s">
        <v>20</v>
      </c>
      <c r="C17" s="3">
        <v>219.15</v>
      </c>
      <c r="D17" s="4">
        <f>43*C17</f>
        <v>9423.45</v>
      </c>
      <c r="E17" s="3">
        <f t="shared" si="0"/>
        <v>113076</v>
      </c>
    </row>
    <row r="18" spans="1:5">
      <c r="A18" s="3">
        <v>17</v>
      </c>
      <c r="B18" s="3" t="s">
        <v>21</v>
      </c>
      <c r="C18" s="3">
        <v>310</v>
      </c>
      <c r="D18" s="4">
        <f>37*C18</f>
        <v>11470</v>
      </c>
      <c r="E18" s="3">
        <f t="shared" si="0"/>
        <v>137640</v>
      </c>
    </row>
    <row r="19" spans="1:5">
      <c r="A19" s="3">
        <v>18</v>
      </c>
      <c r="B19" s="3" t="s">
        <v>22</v>
      </c>
      <c r="C19" s="3">
        <v>132.37</v>
      </c>
      <c r="D19" s="4">
        <f>C19*37</f>
        <v>4897.69</v>
      </c>
      <c r="E19" s="3">
        <f>SUMPRODUCT(ROUND(D19,0))*12</f>
        <v>58776</v>
      </c>
    </row>
    <row r="20" spans="1:5">
      <c r="A20" s="3">
        <v>19</v>
      </c>
      <c r="B20" s="3" t="s">
        <v>23</v>
      </c>
      <c r="C20" s="3">
        <v>179.51</v>
      </c>
      <c r="D20" s="4">
        <f>C20*37</f>
        <v>6641.87</v>
      </c>
      <c r="E20" s="3">
        <f>SUMPRODUCT(ROUND(D20,0))*12</f>
        <v>79704</v>
      </c>
    </row>
    <row r="21" spans="1:5">
      <c r="A21" s="3">
        <v>20</v>
      </c>
      <c r="B21" s="3" t="s">
        <v>24</v>
      </c>
      <c r="C21" s="3">
        <v>251.53</v>
      </c>
      <c r="D21" s="4">
        <f>C21*52</f>
        <v>13079.56</v>
      </c>
      <c r="E21" s="3">
        <f>SUMPRODUCT(ROUND(D21,0))*12</f>
        <v>156960</v>
      </c>
    </row>
    <row r="22" spans="1:5">
      <c r="A22" s="3">
        <v>21</v>
      </c>
      <c r="B22" s="3" t="s">
        <v>25</v>
      </c>
      <c r="C22" s="3">
        <v>133.54</v>
      </c>
      <c r="D22" s="4">
        <f>C22*43</f>
        <v>5742.22</v>
      </c>
      <c r="E22" s="3">
        <f>SUMPRODUCT(ROUND(D22,0))*12</f>
        <v>68904</v>
      </c>
    </row>
    <row r="23" spans="1:5">
      <c r="A23" s="3">
        <v>22</v>
      </c>
      <c r="B23" s="3" t="s">
        <v>26</v>
      </c>
      <c r="C23" s="3">
        <v>185.9</v>
      </c>
      <c r="D23" s="4">
        <f>C23*38</f>
        <v>7064.2</v>
      </c>
      <c r="E23" s="3">
        <f t="shared" ref="E23:E45" si="1">SUMPRODUCT(ROUND(D23,0))*12</f>
        <v>84768</v>
      </c>
    </row>
    <row r="24" spans="1:5">
      <c r="A24" s="3">
        <v>23</v>
      </c>
      <c r="B24" s="3" t="s">
        <v>27</v>
      </c>
      <c r="C24" s="3">
        <v>177.52</v>
      </c>
      <c r="D24" s="4">
        <f>C24*38</f>
        <v>6745.76</v>
      </c>
      <c r="E24" s="3">
        <f t="shared" si="1"/>
        <v>80952</v>
      </c>
    </row>
    <row r="25" spans="1:5">
      <c r="A25" s="3">
        <v>24</v>
      </c>
      <c r="B25" s="3" t="s">
        <v>28</v>
      </c>
      <c r="C25" s="3">
        <v>112.28</v>
      </c>
      <c r="D25" s="4">
        <f>C25*34</f>
        <v>3817.52</v>
      </c>
      <c r="E25" s="3">
        <f t="shared" si="1"/>
        <v>45816</v>
      </c>
    </row>
    <row r="26" spans="1:5">
      <c r="A26" s="3">
        <v>25</v>
      </c>
      <c r="B26" s="3" t="s">
        <v>29</v>
      </c>
      <c r="C26" s="3">
        <v>120.69</v>
      </c>
      <c r="D26" s="4">
        <f>C26*34</f>
        <v>4103.46</v>
      </c>
      <c r="E26" s="3">
        <f t="shared" si="1"/>
        <v>49236</v>
      </c>
    </row>
    <row r="27" spans="1:5">
      <c r="A27" s="3">
        <v>26</v>
      </c>
      <c r="B27" s="3" t="s">
        <v>30</v>
      </c>
      <c r="C27" s="3">
        <v>154.67</v>
      </c>
      <c r="D27" s="4">
        <f>C27*34</f>
        <v>5258.78</v>
      </c>
      <c r="E27" s="3">
        <f t="shared" si="1"/>
        <v>63108</v>
      </c>
    </row>
    <row r="28" spans="1:5">
      <c r="A28" s="3">
        <v>27</v>
      </c>
      <c r="B28" s="3" t="s">
        <v>31</v>
      </c>
      <c r="C28" s="3">
        <v>107.73</v>
      </c>
      <c r="D28" s="4">
        <f>C28*34</f>
        <v>3662.82</v>
      </c>
      <c r="E28" s="3">
        <f t="shared" si="1"/>
        <v>43956</v>
      </c>
    </row>
    <row r="29" spans="1:5">
      <c r="A29" s="3">
        <v>28</v>
      </c>
      <c r="B29" s="3" t="s">
        <v>32</v>
      </c>
      <c r="C29" s="3">
        <v>126.23</v>
      </c>
      <c r="D29" s="4">
        <f>C29*34</f>
        <v>4291.82</v>
      </c>
      <c r="E29" s="3">
        <f t="shared" si="1"/>
        <v>51504</v>
      </c>
    </row>
    <row r="30" spans="1:5">
      <c r="A30" s="3">
        <v>29</v>
      </c>
      <c r="B30" s="3" t="s">
        <v>33</v>
      </c>
      <c r="C30" s="3">
        <v>115.76</v>
      </c>
      <c r="D30" s="4">
        <f t="shared" ref="D30:D36" si="2">C30*30</f>
        <v>3472.8</v>
      </c>
      <c r="E30" s="3">
        <f t="shared" si="1"/>
        <v>41676</v>
      </c>
    </row>
    <row r="31" spans="1:5">
      <c r="A31" s="3">
        <v>30</v>
      </c>
      <c r="B31" s="3" t="s">
        <v>34</v>
      </c>
      <c r="C31" s="3">
        <v>116.62</v>
      </c>
      <c r="D31" s="4">
        <f t="shared" si="2"/>
        <v>3498.6</v>
      </c>
      <c r="E31" s="3">
        <f t="shared" si="1"/>
        <v>41988</v>
      </c>
    </row>
    <row r="32" spans="1:5">
      <c r="A32" s="3">
        <v>31</v>
      </c>
      <c r="B32" s="3" t="s">
        <v>35</v>
      </c>
      <c r="C32" s="3">
        <v>116.19</v>
      </c>
      <c r="D32" s="4">
        <f t="shared" si="2"/>
        <v>3485.7</v>
      </c>
      <c r="E32" s="3">
        <f t="shared" si="1"/>
        <v>41832</v>
      </c>
    </row>
    <row r="33" spans="1:5">
      <c r="A33" s="3">
        <v>32</v>
      </c>
      <c r="B33" s="3" t="s">
        <v>36</v>
      </c>
      <c r="C33" s="3">
        <v>166.77</v>
      </c>
      <c r="D33" s="4">
        <f t="shared" si="2"/>
        <v>5003.1</v>
      </c>
      <c r="E33" s="3">
        <f t="shared" si="1"/>
        <v>60036</v>
      </c>
    </row>
    <row r="34" spans="1:5">
      <c r="A34" s="3">
        <v>33</v>
      </c>
      <c r="B34" s="3" t="s">
        <v>37</v>
      </c>
      <c r="C34" s="3">
        <v>133.04</v>
      </c>
      <c r="D34" s="4">
        <f t="shared" si="2"/>
        <v>3991.2</v>
      </c>
      <c r="E34" s="3">
        <f t="shared" si="1"/>
        <v>47892</v>
      </c>
    </row>
    <row r="35" spans="1:5">
      <c r="A35" s="3">
        <v>34</v>
      </c>
      <c r="B35" s="3" t="s">
        <v>38</v>
      </c>
      <c r="C35" s="3">
        <v>178.83</v>
      </c>
      <c r="D35" s="4">
        <f t="shared" si="2"/>
        <v>5364.9</v>
      </c>
      <c r="E35" s="3">
        <f t="shared" si="1"/>
        <v>64380</v>
      </c>
    </row>
    <row r="36" spans="1:5">
      <c r="A36" s="3">
        <v>35</v>
      </c>
      <c r="B36" s="3" t="s">
        <v>39</v>
      </c>
      <c r="C36" s="3">
        <v>49.86</v>
      </c>
      <c r="D36" s="4">
        <f t="shared" si="2"/>
        <v>1495.8</v>
      </c>
      <c r="E36" s="3">
        <f t="shared" si="1"/>
        <v>17952</v>
      </c>
    </row>
    <row r="37" spans="1:5">
      <c r="A37" s="3">
        <v>36</v>
      </c>
      <c r="B37" s="3" t="s">
        <v>40</v>
      </c>
      <c r="C37" s="3">
        <v>177.12</v>
      </c>
      <c r="D37" s="4">
        <f>C37*34</f>
        <v>6022.08</v>
      </c>
      <c r="E37" s="3">
        <f t="shared" si="1"/>
        <v>72264</v>
      </c>
    </row>
    <row r="38" spans="1:5">
      <c r="A38" s="3">
        <v>37</v>
      </c>
      <c r="B38" s="3" t="s">
        <v>41</v>
      </c>
      <c r="C38" s="3">
        <v>57.08</v>
      </c>
      <c r="D38" s="4">
        <f>C38*34</f>
        <v>1940.72</v>
      </c>
      <c r="E38" s="3">
        <f t="shared" si="1"/>
        <v>23292</v>
      </c>
    </row>
    <row r="39" spans="1:5">
      <c r="A39" s="3">
        <v>38</v>
      </c>
      <c r="B39" s="3" t="s">
        <v>42</v>
      </c>
      <c r="C39" s="3">
        <v>115.61</v>
      </c>
      <c r="D39" s="4">
        <f>C39*34</f>
        <v>3930.74</v>
      </c>
      <c r="E39" s="3">
        <f t="shared" si="1"/>
        <v>47172</v>
      </c>
    </row>
    <row r="40" spans="1:5">
      <c r="A40" s="3">
        <v>39</v>
      </c>
      <c r="B40" s="3" t="s">
        <v>43</v>
      </c>
      <c r="C40" s="3">
        <v>246.78</v>
      </c>
      <c r="D40" s="4">
        <f>C40*38</f>
        <v>9377.64</v>
      </c>
      <c r="E40" s="3">
        <f t="shared" si="1"/>
        <v>112536</v>
      </c>
    </row>
    <row r="41" spans="1:5">
      <c r="A41" s="3">
        <v>40</v>
      </c>
      <c r="B41" s="3" t="s">
        <v>44</v>
      </c>
      <c r="C41" s="3">
        <v>246.78</v>
      </c>
      <c r="D41" s="4">
        <f>C41*38</f>
        <v>9377.64</v>
      </c>
      <c r="E41" s="3">
        <f t="shared" si="1"/>
        <v>112536</v>
      </c>
    </row>
    <row r="42" spans="1:5">
      <c r="A42" s="3">
        <v>41</v>
      </c>
      <c r="B42" s="3" t="s">
        <v>45</v>
      </c>
      <c r="C42" s="3">
        <v>174.26</v>
      </c>
      <c r="D42" s="4">
        <f>C42*38</f>
        <v>6621.88</v>
      </c>
      <c r="E42" s="3">
        <f t="shared" si="1"/>
        <v>79464</v>
      </c>
    </row>
    <row r="43" spans="1:5">
      <c r="A43" s="3">
        <v>42</v>
      </c>
      <c r="B43" s="3" t="s">
        <v>46</v>
      </c>
      <c r="C43" s="3">
        <v>178.92</v>
      </c>
      <c r="D43" s="4">
        <f>34*C43</f>
        <v>6083.28</v>
      </c>
      <c r="E43" s="3">
        <f t="shared" si="1"/>
        <v>72996</v>
      </c>
    </row>
    <row r="44" spans="1:5">
      <c r="A44" s="3">
        <v>43</v>
      </c>
      <c r="B44" s="3" t="s">
        <v>47</v>
      </c>
      <c r="C44" s="3">
        <v>242.06</v>
      </c>
      <c r="D44" s="4">
        <f>34*C44</f>
        <v>8230.04</v>
      </c>
      <c r="E44" s="3">
        <f t="shared" si="1"/>
        <v>98760</v>
      </c>
    </row>
    <row r="45" spans="1:5">
      <c r="A45" s="3">
        <v>44</v>
      </c>
      <c r="B45" s="3" t="s">
        <v>48</v>
      </c>
      <c r="C45" s="3">
        <v>152.03</v>
      </c>
      <c r="D45" s="4">
        <f>34*C45</f>
        <v>5169.02</v>
      </c>
      <c r="E45" s="3">
        <f t="shared" si="1"/>
        <v>62028</v>
      </c>
    </row>
    <row r="46" spans="1:5">
      <c r="A46" s="3">
        <v>45</v>
      </c>
      <c r="B46" s="3" t="s">
        <v>49</v>
      </c>
      <c r="C46" s="3">
        <v>163.94</v>
      </c>
      <c r="D46" s="4">
        <f>C46*79</f>
        <v>12951.26</v>
      </c>
      <c r="E46" s="3">
        <f t="shared" ref="E46:E53" si="3">SUMPRODUCT(ROUND(D46,0))*12</f>
        <v>155412</v>
      </c>
    </row>
    <row r="47" spans="1:5">
      <c r="A47" s="3">
        <v>46</v>
      </c>
      <c r="B47" s="3" t="s">
        <v>50</v>
      </c>
      <c r="C47" s="3">
        <v>164.04</v>
      </c>
      <c r="D47" s="4">
        <f>C47*79</f>
        <v>12959.16</v>
      </c>
      <c r="E47" s="3">
        <f t="shared" si="3"/>
        <v>155508</v>
      </c>
    </row>
    <row r="48" spans="1:5">
      <c r="A48" s="3">
        <v>47</v>
      </c>
      <c r="B48" s="3" t="s">
        <v>51</v>
      </c>
      <c r="C48" s="3">
        <v>307.71</v>
      </c>
      <c r="D48" s="4">
        <f>C48*66</f>
        <v>20308.86</v>
      </c>
      <c r="E48" s="3">
        <f t="shared" si="3"/>
        <v>243708</v>
      </c>
    </row>
    <row r="49" spans="1:5">
      <c r="A49" s="3">
        <v>48</v>
      </c>
      <c r="B49" s="3" t="s">
        <v>52</v>
      </c>
      <c r="C49" s="3">
        <v>156.66</v>
      </c>
      <c r="D49" s="4">
        <f>C49*66</f>
        <v>10339.56</v>
      </c>
      <c r="E49" s="3">
        <f t="shared" si="3"/>
        <v>124080</v>
      </c>
    </row>
    <row r="50" spans="1:5">
      <c r="A50" s="3">
        <v>49</v>
      </c>
      <c r="B50" s="3" t="s">
        <v>53</v>
      </c>
      <c r="C50" s="3">
        <v>175.85</v>
      </c>
      <c r="D50" s="4">
        <f>C50*66</f>
        <v>11606.1</v>
      </c>
      <c r="E50" s="3">
        <f t="shared" si="3"/>
        <v>139272</v>
      </c>
    </row>
    <row r="51" spans="1:5">
      <c r="A51" s="3">
        <v>50</v>
      </c>
      <c r="B51" s="3" t="s">
        <v>54</v>
      </c>
      <c r="C51" s="3">
        <v>73.61</v>
      </c>
      <c r="D51" s="4">
        <f>C51*66</f>
        <v>4858.26</v>
      </c>
      <c r="E51" s="3">
        <f t="shared" si="3"/>
        <v>58296</v>
      </c>
    </row>
    <row r="52" spans="1:5">
      <c r="A52" s="3">
        <v>51</v>
      </c>
      <c r="B52" s="3" t="s">
        <v>55</v>
      </c>
      <c r="C52" s="3">
        <v>297.18</v>
      </c>
      <c r="D52" s="4">
        <f>C52*55</f>
        <v>16344.9</v>
      </c>
      <c r="E52" s="3">
        <f t="shared" si="3"/>
        <v>196140</v>
      </c>
    </row>
    <row r="53" spans="1:5">
      <c r="A53" s="3">
        <v>52</v>
      </c>
      <c r="B53" s="3" t="s">
        <v>56</v>
      </c>
      <c r="C53" s="3">
        <v>327.95</v>
      </c>
      <c r="D53" s="4">
        <f>C53*66</f>
        <v>21644.7</v>
      </c>
      <c r="E53" s="3">
        <f t="shared" si="3"/>
        <v>259740</v>
      </c>
    </row>
    <row r="54" spans="1:5">
      <c r="A54" s="3">
        <v>53</v>
      </c>
      <c r="B54" s="3" t="s">
        <v>57</v>
      </c>
      <c r="C54" s="3">
        <v>313.4</v>
      </c>
      <c r="D54" s="4">
        <f>77*C54</f>
        <v>24131.8</v>
      </c>
      <c r="E54" s="3">
        <f>SUMPRODUCT(ROUND(D54,0))*12</f>
        <v>289584</v>
      </c>
    </row>
    <row r="55" spans="1:5">
      <c r="A55" s="3">
        <v>54</v>
      </c>
      <c r="B55" s="3" t="s">
        <v>58</v>
      </c>
      <c r="C55" s="3">
        <v>311.55</v>
      </c>
      <c r="D55" s="4">
        <f>77*C55</f>
        <v>23989.35</v>
      </c>
      <c r="E55" s="3">
        <f>SUMPRODUCT(ROUND(D55,0))*12</f>
        <v>287868</v>
      </c>
    </row>
    <row r="56" spans="1:5">
      <c r="A56" s="3">
        <v>55</v>
      </c>
      <c r="B56" s="3" t="s">
        <v>59</v>
      </c>
      <c r="C56" s="3">
        <v>266.42</v>
      </c>
      <c r="D56" s="4">
        <f>86*C56</f>
        <v>22912.12</v>
      </c>
      <c r="E56" s="3">
        <f>SUMPRODUCT(ROUND(D56,0))*12</f>
        <v>274944</v>
      </c>
    </row>
    <row r="57" spans="1:5">
      <c r="A57" s="3">
        <v>56</v>
      </c>
      <c r="B57" s="3" t="s">
        <v>60</v>
      </c>
      <c r="C57" s="3">
        <v>154.5</v>
      </c>
      <c r="D57" s="4">
        <f>86*C57</f>
        <v>13287</v>
      </c>
      <c r="E57" s="3">
        <f>SUMPRODUCT(ROUND(D57,0))*12</f>
        <v>159444</v>
      </c>
    </row>
    <row r="58" spans="1:5">
      <c r="A58" s="3">
        <v>57</v>
      </c>
      <c r="B58" s="3" t="s">
        <v>61</v>
      </c>
      <c r="C58" s="3">
        <v>83.94</v>
      </c>
      <c r="D58" s="4">
        <f>43*C58</f>
        <v>3609.42</v>
      </c>
      <c r="E58" s="3">
        <f>SUMPRODUCT(ROUND(D58,0))*12</f>
        <v>43308</v>
      </c>
    </row>
    <row r="59" spans="1:5">
      <c r="A59" s="3">
        <v>58</v>
      </c>
      <c r="B59" s="3" t="s">
        <v>62</v>
      </c>
      <c r="C59" s="3">
        <v>91.47</v>
      </c>
      <c r="D59" s="4">
        <f>41*C59</f>
        <v>3750.27</v>
      </c>
      <c r="E59" s="3">
        <f>SUMPRODUCT(ROUND(D59,0))*12</f>
        <v>45000</v>
      </c>
    </row>
    <row r="60" spans="1:5">
      <c r="A60" s="3">
        <v>59</v>
      </c>
      <c r="B60" s="3" t="s">
        <v>63</v>
      </c>
      <c r="C60" s="3">
        <v>418</v>
      </c>
      <c r="D60" s="4">
        <f>50*C60</f>
        <v>20900</v>
      </c>
      <c r="E60" s="3">
        <f>SUMPRODUCT(ROUND(D60,0))*12</f>
        <v>250800</v>
      </c>
    </row>
    <row r="61" spans="1:5">
      <c r="A61" s="3">
        <v>60</v>
      </c>
      <c r="B61" s="3" t="s">
        <v>64</v>
      </c>
      <c r="C61" s="3">
        <v>111.14</v>
      </c>
      <c r="D61" s="4">
        <f>30*C61</f>
        <v>3334.2</v>
      </c>
      <c r="E61" s="3">
        <f>SUMPRODUCT(ROUND(D61,0))*12</f>
        <v>40008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2023-12-22T01:09:02Z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